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5" windowWidth="19440" windowHeight="1104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<sst xmlns="http://schemas.openxmlformats.org/spreadsheetml/2006/main" count="82" uniqueCount="73">
  <si>
    <t>Adelaide Masters</t>
  </si>
  <si>
    <t>Aquadome Otters</t>
  </si>
  <si>
    <t>Atlantis</t>
  </si>
  <si>
    <t>Henley Beach</t>
  </si>
  <si>
    <t>Marion</t>
  </si>
  <si>
    <t>Noarlunga</t>
  </si>
  <si>
    <t>Onkaparinga</t>
  </si>
  <si>
    <t>Tea Tree Gully</t>
  </si>
  <si>
    <t>Western Districts</t>
  </si>
  <si>
    <t>Pub to Pub</t>
  </si>
  <si>
    <t>George Copley</t>
  </si>
  <si>
    <t>Port Augusta</t>
  </si>
  <si>
    <t>Proclamation</t>
  </si>
  <si>
    <t>Seacliff</t>
  </si>
  <si>
    <t>J2J</t>
  </si>
  <si>
    <t>Total</t>
  </si>
  <si>
    <t>State</t>
  </si>
  <si>
    <t>Members</t>
  </si>
  <si>
    <t>Non Members</t>
  </si>
  <si>
    <t>Pub To Pub</t>
  </si>
  <si>
    <t>Proclamation Classic 1km</t>
  </si>
  <si>
    <t>Proclamation Classic 2km</t>
  </si>
  <si>
    <t>Proclamation Classic 5km</t>
  </si>
  <si>
    <t>State Champs 1km</t>
  </si>
  <si>
    <t>State Champs 3km</t>
  </si>
  <si>
    <t>Mildura Masters</t>
  </si>
  <si>
    <t>Noarlunga Reef 1.5km</t>
  </si>
  <si>
    <t>Noarlunga Reef 2.5km</t>
  </si>
  <si>
    <t>President's Cup 10km</t>
  </si>
  <si>
    <t>George Copley Challenge 1km</t>
  </si>
  <si>
    <t>George Copley Challenge 2km</t>
  </si>
  <si>
    <t>George Copley Challenge 5km</t>
  </si>
  <si>
    <t>President's Cup 2km</t>
  </si>
  <si>
    <t>President's Cup 4km</t>
  </si>
  <si>
    <t>President's Cup 4 x 2km</t>
  </si>
  <si>
    <t>Port Elliot</t>
  </si>
  <si>
    <t>Clare Masters</t>
  </si>
  <si>
    <t>Pt Elliot 900m</t>
  </si>
  <si>
    <t>Pt Elliot 1800m</t>
  </si>
  <si>
    <t>3.12.17</t>
  </si>
  <si>
    <t>28.12.17</t>
  </si>
  <si>
    <t>OWS Aggregate Points 2017-2018</t>
  </si>
  <si>
    <t>West Lakes</t>
  </si>
  <si>
    <t>31.12.17</t>
  </si>
  <si>
    <t>7.1.18</t>
  </si>
  <si>
    <t>14.1.18</t>
  </si>
  <si>
    <t>26.1.18</t>
  </si>
  <si>
    <t>President's Cup</t>
  </si>
  <si>
    <t>25.2.18</t>
  </si>
  <si>
    <t>3.3.18</t>
  </si>
  <si>
    <t>Noarlunga Reef</t>
  </si>
  <si>
    <t>12.3.18</t>
  </si>
  <si>
    <t>18.3.18</t>
  </si>
  <si>
    <t>Cancelled</t>
  </si>
  <si>
    <t>West Lakes Challenge 1km</t>
  </si>
  <si>
    <t>West Lakes Challenge 2km</t>
  </si>
  <si>
    <t>Noarlunga Reef 750m</t>
  </si>
  <si>
    <t>Great Southern</t>
  </si>
  <si>
    <t>Includes</t>
  </si>
  <si>
    <t>DNF 1 Member</t>
  </si>
  <si>
    <t>DNS 1 Member &amp; 1 Non-Member</t>
  </si>
  <si>
    <t xml:space="preserve">DNF 4 Members &amp; 1 Non-Member </t>
  </si>
  <si>
    <t>DNS 2 Members</t>
  </si>
  <si>
    <t>DNS 1 Member</t>
  </si>
  <si>
    <t>DNF 3 Members &amp; 1 Non-Member, DNS 3 Members &amp; 2 Non-Members</t>
  </si>
  <si>
    <t>DNF 1 Non-Member, DNS 3 Members</t>
  </si>
  <si>
    <t>DNS 9 Members &amp; 1 Non-Member</t>
  </si>
  <si>
    <t>Jetty to Jetty - Masters</t>
  </si>
  <si>
    <t>Jetty to Jetty - Swimming SA</t>
  </si>
  <si>
    <t>DNS 4 Members &amp; 5 Non-Members</t>
  </si>
  <si>
    <t>DNF 1 Non-Member</t>
  </si>
  <si>
    <t>DNF 1 Member, DNS 2 Members &amp; 1 Non-Member</t>
  </si>
  <si>
    <t>DNF 1 Member, DNS 3 Non-Member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</si>
</sst>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workbookViewId="0" topLeftCell="H1">
      <selection activeCell="H14" sqref="H14"/>
    </sheetView>
  </sheetViews>
  <sheetFormatPr defaultColWidth="9.140625" defaultRowHeight="15"/>
  <cols>
    <col min="1" max="1" width="30.140625" style="0" customWidth="1"/>
    <col min="2" max="11" width="20.7109375" style="3" customWidth="1"/>
    <col min="12" max="12" width="20.7109375" style="0" customWidth="1"/>
  </cols>
  <sheetData>
    <row r="1" spans="1:11" s="1" customFormat="1" ht="1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4" spans="2:12" s="1" customFormat="1" ht="15">
      <c r="B4" s="2" t="s">
        <v>13</v>
      </c>
      <c r="C4" s="2" t="s">
        <v>12</v>
      </c>
      <c r="D4" s="2" t="s">
        <v>42</v>
      </c>
      <c r="E4" s="2" t="s">
        <v>9</v>
      </c>
      <c r="F4" s="2" t="s">
        <v>16</v>
      </c>
      <c r="G4" s="2" t="s">
        <v>14</v>
      </c>
      <c r="H4" s="2" t="s">
        <v>47</v>
      </c>
      <c r="I4" s="2" t="s">
        <v>35</v>
      </c>
      <c r="J4" s="2" t="s">
        <v>50</v>
      </c>
      <c r="K4" s="2" t="s">
        <v>10</v>
      </c>
      <c r="L4" s="1" t="s">
        <v>15</v>
      </c>
    </row>
    <row r="5" spans="2:11" s="1" customFormat="1" ht="15">
      <c r="B5" s="2" t="s">
        <v>39</v>
      </c>
      <c r="C5" s="2" t="s">
        <v>40</v>
      </c>
      <c r="D5" s="2" t="s">
        <v>43</v>
      </c>
      <c r="E5" s="2" t="s">
        <v>44</v>
      </c>
      <c r="F5" s="2" t="s">
        <v>45</v>
      </c>
      <c r="G5" s="2" t="s">
        <v>46</v>
      </c>
      <c r="H5" s="2" t="s">
        <v>48</v>
      </c>
      <c r="I5" s="2" t="s">
        <v>49</v>
      </c>
      <c r="J5" s="2" t="s">
        <v>51</v>
      </c>
      <c r="K5" s="2" t="s">
        <v>52</v>
      </c>
    </row>
    <row r="6" spans="2:11" s="1" customFormat="1" ht="15">
      <c r="B6" s="2"/>
      <c r="C6" s="14"/>
      <c r="D6" s="10"/>
      <c r="E6" s="2"/>
      <c r="F6" s="2"/>
      <c r="G6" s="2"/>
      <c r="H6" s="2"/>
      <c r="I6" s="2"/>
      <c r="J6" s="2"/>
      <c r="K6" s="12" t="s">
        <v>53</v>
      </c>
    </row>
    <row r="7" spans="1:12" ht="15">
      <c r="A7" t="s">
        <v>0</v>
      </c>
      <c r="B7" s="3">
        <v>44</v>
      </c>
      <c r="C7" s="15">
        <f>5+3+2+5+5+5+5+5+4+5+2+5+4+3+2+5+5+4+1+4+2+4+5+5+3</f>
        <v>98</v>
      </c>
      <c r="D7" s="15">
        <f>4+3+5+3+3+2+1+2+5</f>
        <v>28</v>
      </c>
      <c r="E7" s="9">
        <f>3+1+5+4+2+1+5+3+2+3+1+1+1</f>
        <v>32</v>
      </c>
      <c r="F7" s="3">
        <f>4+5+2+5+4+1+5+5+4+3+1+4+5</f>
        <v>48</v>
      </c>
      <c r="G7" s="3">
        <f>5+3+4+1+1+1+1+1+5+4+3+1+1+1+4+2+1+1+3+2+5+5+4+3+3+1+1+3+1+1+1+1+4+1+1+1+1+5+1</f>
        <v>88</v>
      </c>
      <c r="H7" s="3">
        <f>4+2+1+1+9+1</f>
        <v>18</v>
      </c>
      <c r="I7" s="3">
        <f>5+4+3+5+4+3+4+2+1+1+1+2</f>
        <v>35</v>
      </c>
      <c r="J7" s="3">
        <f>5+4+5+1+3+2+3+1+5+5+3+2+1+5+4+5+4+4+3+2+1+1</f>
        <v>69</v>
      </c>
      <c r="K7" s="13"/>
      <c r="L7">
        <f aca="true" t="shared" si="0" ref="L7:L19">SUM(B7:K7)</f>
        <v>460</v>
      </c>
    </row>
    <row r="8" spans="1:12" ht="15">
      <c r="A8" t="s">
        <v>1</v>
      </c>
      <c r="B8" s="3">
        <v>5</v>
      </c>
      <c r="C8" s="15">
        <f>5+5+4+5+4</f>
        <v>23</v>
      </c>
      <c r="D8" s="15">
        <f>3+4+5+5+5+3+5+4</f>
        <v>34</v>
      </c>
      <c r="E8" s="3">
        <f>5</f>
        <v>5</v>
      </c>
      <c r="F8" s="3">
        <f>3+1</f>
        <v>4</v>
      </c>
      <c r="G8" s="3">
        <f>2+1+5+1</f>
        <v>9</v>
      </c>
      <c r="H8" s="3">
        <f>3+2+4</f>
        <v>9</v>
      </c>
      <c r="I8" s="3">
        <f>4+4+5</f>
        <v>13</v>
      </c>
      <c r="J8" s="3">
        <f>5+5+5+5+3+5+1</f>
        <v>29</v>
      </c>
      <c r="K8" s="13"/>
      <c r="L8">
        <f t="shared" si="0"/>
        <v>131</v>
      </c>
    </row>
    <row r="9" spans="1:12" ht="15">
      <c r="A9" t="s">
        <v>2</v>
      </c>
      <c r="B9" s="3">
        <v>35</v>
      </c>
      <c r="C9" s="15">
        <f>5+4+4+5+3+5+4+5+5</f>
        <v>40</v>
      </c>
      <c r="D9" s="15">
        <f>5+5+2+2+5</f>
        <v>19</v>
      </c>
      <c r="E9" s="3">
        <f>5+2+2+1+1+1+4+1+1+1+1+5+5+3+1+5+2+4+2</f>
        <v>47</v>
      </c>
      <c r="F9" s="3">
        <f>3+2+3+5+3+1+5+5+4</f>
        <v>31</v>
      </c>
      <c r="G9" s="3">
        <f>4+2+2+2+1+1+1+2+1+1+1+1+5+5+4+1+5+2+1+1+1+3+3+1+1+5</f>
        <v>57</v>
      </c>
      <c r="H9" s="3">
        <f>2+2+1+7</f>
        <v>12</v>
      </c>
      <c r="I9" s="3">
        <f>5+5+5+5+4+5+5+4+1+2+5+4+3+5+1+5+3+2+1+5+4</f>
        <v>79</v>
      </c>
      <c r="J9" s="3">
        <f>5+5+3+5+4+3+5+2+2+1+5+3+1+5+4+2</f>
        <v>55</v>
      </c>
      <c r="K9" s="13"/>
      <c r="L9">
        <f t="shared" si="0"/>
        <v>375</v>
      </c>
    </row>
    <row r="10" spans="1:12" ht="15">
      <c r="A10" t="s">
        <v>36</v>
      </c>
      <c r="B10" s="3">
        <v>0</v>
      </c>
      <c r="C10" s="15">
        <v>0</v>
      </c>
      <c r="D10" s="15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13"/>
      <c r="L10">
        <f t="shared" si="0"/>
        <v>0</v>
      </c>
    </row>
    <row r="11" spans="1:12" ht="15">
      <c r="A11" t="s">
        <v>57</v>
      </c>
      <c r="B11" s="3">
        <v>0</v>
      </c>
      <c r="C11" s="15">
        <v>0</v>
      </c>
      <c r="D11" s="15">
        <v>0</v>
      </c>
      <c r="E11" s="3">
        <v>0</v>
      </c>
      <c r="F11" s="3">
        <v>0</v>
      </c>
      <c r="G11" s="3">
        <v>5</v>
      </c>
      <c r="H11" s="3">
        <v>0</v>
      </c>
      <c r="I11" s="3">
        <v>0</v>
      </c>
      <c r="J11" s="3">
        <v>0</v>
      </c>
      <c r="K11" s="13"/>
      <c r="L11">
        <f t="shared" si="0"/>
        <v>5</v>
      </c>
    </row>
    <row r="12" spans="1:12" ht="15">
      <c r="A12" t="s">
        <v>3</v>
      </c>
      <c r="B12" s="3">
        <v>41</v>
      </c>
      <c r="C12" s="15">
        <f>5+4+4+5+2+5+5+4+3+4+5+5+5+5+5+5+2+5</f>
        <v>78</v>
      </c>
      <c r="D12" s="15">
        <f>5+5+5+4+4+4+5+4+5+4+3+5+5+4+4+5+1+4+2+5+3+5</f>
        <v>91</v>
      </c>
      <c r="E12" s="3">
        <f>5+5+5+3+2+1+2+5+5+4+1+4+5+4+3+5</f>
        <v>59</v>
      </c>
      <c r="F12" s="3">
        <f>5+2+3+4+1+1+1+1+5+5+3+5+4+2+1+1+1+1+5+5+5+4+5+4+5+3+2+3+5</f>
        <v>92</v>
      </c>
      <c r="G12" s="3">
        <f>5+3+1+5+4+1+1+1+5+3+2+1+1+5+1+2+1+1+4+1+1+1+5+3+2+1+1+1+1+4</f>
        <v>68</v>
      </c>
      <c r="H12" s="3">
        <f>5+3+2</f>
        <v>10</v>
      </c>
      <c r="I12" s="3">
        <f>5+5+5+5+5+4+3+5+1+4+5+4+5</f>
        <v>56</v>
      </c>
      <c r="J12" s="3">
        <f>1+5+5+5+3+5+4+3+4+5+5+5+5+5+3+4</f>
        <v>67</v>
      </c>
      <c r="K12" s="13"/>
      <c r="L12">
        <f t="shared" si="0"/>
        <v>562</v>
      </c>
    </row>
    <row r="13" spans="1:12" ht="15">
      <c r="A13" t="s">
        <v>4</v>
      </c>
      <c r="B13" s="3">
        <v>39</v>
      </c>
      <c r="C13" s="15">
        <f>5+4+5+3+5+4+5+5+3+2+5+5+5</f>
        <v>56</v>
      </c>
      <c r="D13" s="15">
        <f>5+5+3+5+4+5+1+5+5+1+5</f>
        <v>44</v>
      </c>
      <c r="E13" s="3">
        <f>5+4+1+4+5+3+4+1+4+4+1+1+1+1+1</f>
        <v>40</v>
      </c>
      <c r="F13" s="3">
        <f>5+4+5+5+3+4+3+1+5+3+1+5+5+1+3+1+5+4+2+4+4+5+4+3+1+5+3+5+4+1+2+1</f>
        <v>107</v>
      </c>
      <c r="G13" s="3">
        <f>4+5+5+4+1+1+5+3+4+1+1+5+4+3+1+1+1+1+1+1+1+5+4+2+1</f>
        <v>65</v>
      </c>
      <c r="H13" s="3">
        <f>4+5</f>
        <v>9</v>
      </c>
      <c r="I13" s="3">
        <f>5+5+5+4+4+5+2+5+4+3+1+4+3+2</f>
        <v>52</v>
      </c>
      <c r="J13" s="3">
        <f>4+5+4+4+5+4+2+2+4+4+5+4+3+1+3+5+4+4+1+1+5</f>
        <v>74</v>
      </c>
      <c r="K13" s="13"/>
      <c r="L13">
        <f t="shared" si="0"/>
        <v>486</v>
      </c>
    </row>
    <row r="14" spans="1:12" ht="15">
      <c r="A14" t="s">
        <v>25</v>
      </c>
      <c r="B14" s="3">
        <v>0</v>
      </c>
      <c r="C14" s="15">
        <v>4</v>
      </c>
      <c r="D14" s="15">
        <v>0</v>
      </c>
      <c r="E14" s="3">
        <v>0</v>
      </c>
      <c r="F14" s="3">
        <v>4</v>
      </c>
      <c r="G14" s="3">
        <f>1+4+1</f>
        <v>6</v>
      </c>
      <c r="H14" s="3">
        <v>1</v>
      </c>
      <c r="I14" s="3">
        <v>4</v>
      </c>
      <c r="J14" s="3">
        <f>1</f>
        <v>1</v>
      </c>
      <c r="K14" s="13"/>
      <c r="L14">
        <f t="shared" si="0"/>
        <v>20</v>
      </c>
    </row>
    <row r="15" spans="1:12" ht="15">
      <c r="A15" t="s">
        <v>5</v>
      </c>
      <c r="B15" s="3">
        <v>23</v>
      </c>
      <c r="C15" s="15">
        <f>5+4+4+2+3+3+4</f>
        <v>25</v>
      </c>
      <c r="D15" s="15">
        <f>4+5+5+5+5+4+4</f>
        <v>32</v>
      </c>
      <c r="E15" s="3">
        <f>3+2+1+1+5+5+1+1</f>
        <v>19</v>
      </c>
      <c r="F15" s="3">
        <f>5+4+5+4+1+1+4+5</f>
        <v>29</v>
      </c>
      <c r="G15" s="3">
        <f>1+1+1+1+2+1+1+4+1+2+1+1+1</f>
        <v>18</v>
      </c>
      <c r="H15" s="3">
        <f>1+1+1+1+4+1</f>
        <v>9</v>
      </c>
      <c r="I15" s="3">
        <f>5+4+3+4+3+1+4+5+4+1</f>
        <v>34</v>
      </c>
      <c r="J15" s="3">
        <f>5+5+5+5+5+4+2+2+4+5+4+1+1+5+2+5</f>
        <v>60</v>
      </c>
      <c r="K15" s="13"/>
      <c r="L15">
        <f t="shared" si="0"/>
        <v>249</v>
      </c>
    </row>
    <row r="16" spans="1:12" ht="15">
      <c r="A16" t="s">
        <v>6</v>
      </c>
      <c r="B16" s="3">
        <v>0</v>
      </c>
      <c r="C16" s="15">
        <f>3+5+5</f>
        <v>13</v>
      </c>
      <c r="D16" s="15">
        <v>0</v>
      </c>
      <c r="E16" s="3">
        <v>0</v>
      </c>
      <c r="F16" s="3">
        <v>0</v>
      </c>
      <c r="G16" s="3">
        <f>1+2+4+1+1+2</f>
        <v>11</v>
      </c>
      <c r="H16" s="3">
        <v>0</v>
      </c>
      <c r="I16" s="3">
        <v>0</v>
      </c>
      <c r="J16" s="3">
        <f>4</f>
        <v>4</v>
      </c>
      <c r="K16" s="13"/>
      <c r="L16">
        <f t="shared" si="0"/>
        <v>28</v>
      </c>
    </row>
    <row r="17" spans="1:12" ht="15">
      <c r="A17" t="s">
        <v>11</v>
      </c>
      <c r="B17" s="3">
        <v>0</v>
      </c>
      <c r="C17" s="15">
        <v>0</v>
      </c>
      <c r="D17" s="15">
        <v>0</v>
      </c>
      <c r="E17" s="3">
        <v>0</v>
      </c>
      <c r="F17" s="3">
        <v>0</v>
      </c>
      <c r="G17" s="3">
        <f>1+1</f>
        <v>2</v>
      </c>
      <c r="H17" s="3">
        <v>0</v>
      </c>
      <c r="I17" s="3">
        <v>0</v>
      </c>
      <c r="J17" s="3">
        <v>0</v>
      </c>
      <c r="K17" s="13"/>
      <c r="L17">
        <f t="shared" si="0"/>
        <v>2</v>
      </c>
    </row>
    <row r="18" spans="1:12" ht="15">
      <c r="A18" t="s">
        <v>7</v>
      </c>
      <c r="B18" s="3">
        <v>36</v>
      </c>
      <c r="C18" s="15">
        <f>5+5+4+4+3+5+4+4+3+5+2+5+3+2+3+5+4</f>
        <v>66</v>
      </c>
      <c r="D18" s="15">
        <f>4+4+5+4+3+5+4+2+3+3+3</f>
        <v>40</v>
      </c>
      <c r="E18" s="3">
        <f>5+3+4+1+5+3+4+5+1+2+5+1</f>
        <v>39</v>
      </c>
      <c r="F18" s="3">
        <f>5+4+2+5+2+3+4+3+2+4</f>
        <v>34</v>
      </c>
      <c r="G18" s="3">
        <f>3+3+1+1+3+2+1+1+5+3+4+1+1+1+1+1+1+4+1+1</f>
        <v>39</v>
      </c>
      <c r="H18" s="3">
        <f>3+1+2+4</f>
        <v>10</v>
      </c>
      <c r="I18" s="3">
        <f>5+5+5+4+3+4+4+3+1+2+5+5+1+1+5</f>
        <v>53</v>
      </c>
      <c r="J18" s="3">
        <f>4+1+4+1+5+3+4+5+4+3+3+3</f>
        <v>40</v>
      </c>
      <c r="K18" s="13"/>
      <c r="L18">
        <f t="shared" si="0"/>
        <v>357</v>
      </c>
    </row>
    <row r="19" spans="1:12" ht="15">
      <c r="A19" t="s">
        <v>8</v>
      </c>
      <c r="B19" s="3">
        <v>8</v>
      </c>
      <c r="C19" s="15">
        <f>3+4+1+3+5+4+4</f>
        <v>24</v>
      </c>
      <c r="D19" s="15">
        <f>4+4+4</f>
        <v>12</v>
      </c>
      <c r="E19" s="3">
        <f>4+3+5</f>
        <v>12</v>
      </c>
      <c r="F19" s="3">
        <f>3+5+5</f>
        <v>13</v>
      </c>
      <c r="G19" s="3">
        <f>1+1+5+1+1+1+1+1+3+2+5</f>
        <v>22</v>
      </c>
      <c r="H19" s="3">
        <f>1</f>
        <v>1</v>
      </c>
      <c r="I19" s="3">
        <f>3+1+3</f>
        <v>7</v>
      </c>
      <c r="J19" s="3">
        <v>1</v>
      </c>
      <c r="K19" s="13"/>
      <c r="L19">
        <f t="shared" si="0"/>
        <v>100</v>
      </c>
    </row>
    <row r="20" spans="3:11" ht="15">
      <c r="C20" s="9"/>
      <c r="I20" s="4"/>
      <c r="J20" s="4"/>
      <c r="K20" s="12"/>
    </row>
    <row r="21" spans="2:11" ht="15">
      <c r="B21" s="3">
        <f>SUM(B7:B20)</f>
        <v>231</v>
      </c>
      <c r="C21" s="3">
        <f>SUM(C7:C20)</f>
        <v>427</v>
      </c>
      <c r="D21" s="3">
        <f aca="true" t="shared" si="1" ref="D21:H21">SUM(D7:D20)</f>
        <v>300</v>
      </c>
      <c r="E21" s="3">
        <f t="shared" si="1"/>
        <v>253</v>
      </c>
      <c r="F21" s="3">
        <f t="shared" si="1"/>
        <v>362</v>
      </c>
      <c r="G21" s="3">
        <f t="shared" si="1"/>
        <v>390</v>
      </c>
      <c r="H21" s="3">
        <f t="shared" si="1"/>
        <v>79</v>
      </c>
      <c r="I21" s="3">
        <f>SUM(I7:I19)</f>
        <v>333</v>
      </c>
      <c r="J21" s="3">
        <f>SUM(J7:J19)</f>
        <v>400</v>
      </c>
      <c r="K21" s="3">
        <f>SUM(K7:K19)</f>
        <v>0</v>
      </c>
    </row>
    <row r="26" spans="2:11" s="1" customFormat="1" ht="15">
      <c r="B26" s="2" t="s">
        <v>17</v>
      </c>
      <c r="C26" s="2" t="s">
        <v>18</v>
      </c>
      <c r="D26" s="2"/>
      <c r="E26" s="2"/>
      <c r="F26" s="2" t="s">
        <v>15</v>
      </c>
      <c r="G26" s="2" t="s">
        <v>58</v>
      </c>
      <c r="H26" s="2"/>
      <c r="I26" s="2"/>
      <c r="J26" s="2"/>
      <c r="K26" s="3"/>
    </row>
    <row r="27" spans="1:11" s="5" customFormat="1" ht="15">
      <c r="A27" s="5" t="s">
        <v>13</v>
      </c>
      <c r="B27" s="4">
        <v>82</v>
      </c>
      <c r="C27" s="4">
        <v>24</v>
      </c>
      <c r="D27" s="7"/>
      <c r="E27" s="4"/>
      <c r="F27" s="4">
        <f aca="true" t="shared" si="2" ref="F27:F41">SUM(B27:E27)</f>
        <v>106</v>
      </c>
      <c r="G27" s="6" t="s">
        <v>61</v>
      </c>
      <c r="H27" s="6"/>
      <c r="I27" s="4"/>
      <c r="J27" s="4"/>
      <c r="K27" s="4"/>
    </row>
    <row r="28" spans="1:11" s="5" customFormat="1" ht="15">
      <c r="A28" s="5" t="s">
        <v>20</v>
      </c>
      <c r="B28" s="4">
        <v>41</v>
      </c>
      <c r="C28" s="4">
        <v>15</v>
      </c>
      <c r="D28" s="11"/>
      <c r="E28" s="4"/>
      <c r="F28" s="4">
        <f t="shared" si="2"/>
        <v>56</v>
      </c>
      <c r="G28" s="6" t="s">
        <v>59</v>
      </c>
      <c r="H28" s="6"/>
      <c r="I28" s="4"/>
      <c r="J28" s="4"/>
      <c r="K28" s="4"/>
    </row>
    <row r="29" spans="1:11" s="5" customFormat="1" ht="15">
      <c r="A29" s="5" t="s">
        <v>21</v>
      </c>
      <c r="B29" s="4">
        <v>53</v>
      </c>
      <c r="C29" s="4">
        <v>41</v>
      </c>
      <c r="D29" s="11"/>
      <c r="E29" s="4"/>
      <c r="F29" s="4">
        <f t="shared" si="2"/>
        <v>94</v>
      </c>
      <c r="G29" s="6" t="s">
        <v>64</v>
      </c>
      <c r="H29" s="6"/>
      <c r="I29" s="4"/>
      <c r="J29" s="4"/>
      <c r="K29" s="4"/>
    </row>
    <row r="30" spans="1:11" s="5" customFormat="1" ht="15">
      <c r="A30" s="5" t="s">
        <v>22</v>
      </c>
      <c r="B30" s="4">
        <v>20</v>
      </c>
      <c r="C30" s="4">
        <v>3</v>
      </c>
      <c r="D30" s="11"/>
      <c r="E30" s="4"/>
      <c r="F30" s="4">
        <f t="shared" si="2"/>
        <v>23</v>
      </c>
      <c r="G30" s="6" t="s">
        <v>60</v>
      </c>
      <c r="H30" s="6"/>
      <c r="I30" s="4"/>
      <c r="J30" s="4"/>
      <c r="K30" s="4"/>
    </row>
    <row r="31" spans="1:11" s="5" customFormat="1" ht="15">
      <c r="A31" s="5" t="s">
        <v>54</v>
      </c>
      <c r="B31" s="4">
        <v>27</v>
      </c>
      <c r="C31" s="4">
        <v>3</v>
      </c>
      <c r="D31" s="11"/>
      <c r="E31" s="4"/>
      <c r="F31" s="4">
        <f t="shared" si="2"/>
        <v>30</v>
      </c>
      <c r="G31" s="6" t="s">
        <v>62</v>
      </c>
      <c r="H31" s="6"/>
      <c r="I31" s="4"/>
      <c r="J31" s="4"/>
      <c r="K31" s="4"/>
    </row>
    <row r="32" spans="1:11" s="5" customFormat="1" ht="15">
      <c r="A32" s="5" t="s">
        <v>55</v>
      </c>
      <c r="B32" s="4">
        <v>52</v>
      </c>
      <c r="C32" s="4">
        <v>5</v>
      </c>
      <c r="D32" s="11"/>
      <c r="E32" s="4"/>
      <c r="F32" s="4">
        <f t="shared" si="2"/>
        <v>57</v>
      </c>
      <c r="G32" s="6" t="s">
        <v>63</v>
      </c>
      <c r="H32" s="6"/>
      <c r="I32" s="4"/>
      <c r="J32" s="4"/>
      <c r="K32" s="4"/>
    </row>
    <row r="33" spans="1:11" s="5" customFormat="1" ht="15">
      <c r="A33" s="5" t="s">
        <v>19</v>
      </c>
      <c r="B33" s="4">
        <v>88</v>
      </c>
      <c r="C33" s="3">
        <v>38</v>
      </c>
      <c r="D33" s="8"/>
      <c r="E33" s="4"/>
      <c r="F33" s="4">
        <f t="shared" si="2"/>
        <v>126</v>
      </c>
      <c r="G33" s="6"/>
      <c r="H33" s="6"/>
      <c r="I33" s="4"/>
      <c r="J33" s="4"/>
      <c r="K33" s="4"/>
    </row>
    <row r="34" spans="1:11" s="5" customFormat="1" ht="15">
      <c r="A34" s="5" t="s">
        <v>23</v>
      </c>
      <c r="B34" s="4">
        <v>71</v>
      </c>
      <c r="C34" s="3">
        <v>16</v>
      </c>
      <c r="D34" s="8"/>
      <c r="E34" s="4"/>
      <c r="F34" s="4">
        <f t="shared" si="2"/>
        <v>87</v>
      </c>
      <c r="G34" s="6" t="s">
        <v>66</v>
      </c>
      <c r="H34" s="6"/>
      <c r="I34" s="4"/>
      <c r="J34" s="4"/>
      <c r="K34" s="4"/>
    </row>
    <row r="35" spans="1:11" s="5" customFormat="1" ht="15">
      <c r="A35" s="5" t="s">
        <v>24</v>
      </c>
      <c r="B35" s="4">
        <v>48</v>
      </c>
      <c r="C35" s="3">
        <v>10</v>
      </c>
      <c r="D35" s="8"/>
      <c r="E35" s="4"/>
      <c r="F35" s="4">
        <f t="shared" si="2"/>
        <v>58</v>
      </c>
      <c r="G35" s="6" t="s">
        <v>65</v>
      </c>
      <c r="H35" s="6"/>
      <c r="I35" s="4"/>
      <c r="J35" s="4"/>
      <c r="K35" s="4"/>
    </row>
    <row r="36" spans="1:11" s="5" customFormat="1" ht="15">
      <c r="A36" s="5" t="s">
        <v>67</v>
      </c>
      <c r="B36" s="4">
        <f>85+99</f>
        <v>184</v>
      </c>
      <c r="C36" s="3">
        <f>65+134</f>
        <v>199</v>
      </c>
      <c r="D36" s="8"/>
      <c r="E36" s="4"/>
      <c r="F36" s="4">
        <f t="shared" si="2"/>
        <v>383</v>
      </c>
      <c r="G36" s="6" t="s">
        <v>69</v>
      </c>
      <c r="H36" s="6"/>
      <c r="I36" s="4"/>
      <c r="J36" s="4"/>
      <c r="K36" s="4"/>
    </row>
    <row r="37" spans="1:11" s="5" customFormat="1" ht="15">
      <c r="A37" s="5" t="s">
        <v>68</v>
      </c>
      <c r="B37" s="4">
        <v>28</v>
      </c>
      <c r="C37" s="3">
        <v>0</v>
      </c>
      <c r="D37" s="8"/>
      <c r="E37" s="4"/>
      <c r="F37" s="4">
        <f t="shared" si="2"/>
        <v>28</v>
      </c>
      <c r="G37" s="6" t="s">
        <v>63</v>
      </c>
      <c r="H37" s="6"/>
      <c r="I37" s="4"/>
      <c r="J37" s="4"/>
      <c r="K37" s="4"/>
    </row>
    <row r="38" spans="1:11" s="5" customFormat="1" ht="15">
      <c r="A38" s="5" t="s">
        <v>32</v>
      </c>
      <c r="B38" s="4">
        <v>24</v>
      </c>
      <c r="C38" s="3">
        <v>4</v>
      </c>
      <c r="D38" s="8"/>
      <c r="E38" s="4"/>
      <c r="F38" s="4">
        <f t="shared" si="2"/>
        <v>28</v>
      </c>
      <c r="G38" s="6" t="s">
        <v>63</v>
      </c>
      <c r="H38" s="6"/>
      <c r="I38" s="4"/>
      <c r="J38" s="4"/>
      <c r="K38" s="4"/>
    </row>
    <row r="39" spans="1:11" s="5" customFormat="1" ht="15">
      <c r="A39" s="5" t="s">
        <v>33</v>
      </c>
      <c r="B39" s="4">
        <v>17</v>
      </c>
      <c r="C39" s="3">
        <v>12</v>
      </c>
      <c r="D39" s="8"/>
      <c r="E39" s="4"/>
      <c r="F39" s="4">
        <f t="shared" si="2"/>
        <v>29</v>
      </c>
      <c r="G39" s="6"/>
      <c r="H39" s="6"/>
      <c r="I39" s="4"/>
      <c r="J39" s="4"/>
      <c r="K39" s="4"/>
    </row>
    <row r="40" spans="1:11" s="5" customFormat="1" ht="15">
      <c r="A40" s="5" t="s">
        <v>28</v>
      </c>
      <c r="B40" s="4">
        <v>8</v>
      </c>
      <c r="C40" s="3">
        <v>5</v>
      </c>
      <c r="D40" s="8"/>
      <c r="E40" s="4"/>
      <c r="F40" s="4">
        <f t="shared" si="2"/>
        <v>13</v>
      </c>
      <c r="G40" s="6"/>
      <c r="H40" s="6"/>
      <c r="I40" s="4"/>
      <c r="J40" s="4"/>
      <c r="K40" s="4"/>
    </row>
    <row r="41" spans="1:11" s="5" customFormat="1" ht="15">
      <c r="A41" s="5" t="s">
        <v>34</v>
      </c>
      <c r="B41" s="4">
        <v>31</v>
      </c>
      <c r="C41" s="3">
        <v>5</v>
      </c>
      <c r="D41" s="8"/>
      <c r="E41" s="4"/>
      <c r="F41" s="4">
        <f t="shared" si="2"/>
        <v>36</v>
      </c>
      <c r="G41" s="4"/>
      <c r="H41" s="4"/>
      <c r="I41" s="4"/>
      <c r="J41" s="4"/>
      <c r="K41" s="4"/>
    </row>
    <row r="42" spans="1:11" s="5" customFormat="1" ht="15">
      <c r="A42" s="5" t="s">
        <v>37</v>
      </c>
      <c r="B42" s="4">
        <v>31</v>
      </c>
      <c r="C42" s="3">
        <v>7</v>
      </c>
      <c r="D42" s="8"/>
      <c r="E42" s="4"/>
      <c r="F42" s="4">
        <f aca="true" t="shared" si="3" ref="F42:F44">SUM(B42:E42)</f>
        <v>38</v>
      </c>
      <c r="G42" s="6" t="s">
        <v>59</v>
      </c>
      <c r="H42" s="6"/>
      <c r="I42" s="4"/>
      <c r="J42" s="4"/>
      <c r="K42" s="4"/>
    </row>
    <row r="43" spans="1:11" s="5" customFormat="1" ht="15">
      <c r="A43" s="5" t="s">
        <v>38</v>
      </c>
      <c r="B43" s="4">
        <v>63</v>
      </c>
      <c r="C43" s="3">
        <v>31</v>
      </c>
      <c r="D43" s="8"/>
      <c r="E43" s="4"/>
      <c r="F43" s="4">
        <f t="shared" si="3"/>
        <v>94</v>
      </c>
      <c r="G43" s="6" t="s">
        <v>70</v>
      </c>
      <c r="H43" s="6"/>
      <c r="I43" s="4"/>
      <c r="J43" s="4"/>
      <c r="K43" s="4"/>
    </row>
    <row r="44" spans="1:11" s="5" customFormat="1" ht="15">
      <c r="A44" s="5" t="s">
        <v>56</v>
      </c>
      <c r="B44" s="4">
        <v>14</v>
      </c>
      <c r="C44" s="3">
        <v>13</v>
      </c>
      <c r="D44" s="8"/>
      <c r="E44" s="4"/>
      <c r="F44" s="4">
        <f t="shared" si="3"/>
        <v>27</v>
      </c>
      <c r="G44" s="6" t="s">
        <v>71</v>
      </c>
      <c r="H44" s="6"/>
      <c r="I44" s="4"/>
      <c r="J44" s="4"/>
      <c r="K44" s="4"/>
    </row>
    <row r="45" spans="1:11" s="5" customFormat="1" ht="15">
      <c r="A45" s="5" t="s">
        <v>26</v>
      </c>
      <c r="B45" s="4">
        <v>58</v>
      </c>
      <c r="C45" s="3">
        <v>42</v>
      </c>
      <c r="D45" s="8"/>
      <c r="E45" s="4"/>
      <c r="F45" s="4">
        <f aca="true" t="shared" si="4" ref="F45:F46">SUM(B45:E45)</f>
        <v>100</v>
      </c>
      <c r="G45" s="6" t="s">
        <v>71</v>
      </c>
      <c r="H45" s="6"/>
      <c r="I45" s="4"/>
      <c r="J45" s="4"/>
      <c r="K45" s="4"/>
    </row>
    <row r="46" spans="1:11" s="5" customFormat="1" ht="15">
      <c r="A46" s="5" t="s">
        <v>27</v>
      </c>
      <c r="B46" s="4">
        <v>56</v>
      </c>
      <c r="C46" s="3">
        <v>31</v>
      </c>
      <c r="D46" s="8"/>
      <c r="E46" s="4"/>
      <c r="F46" s="4">
        <f t="shared" si="4"/>
        <v>87</v>
      </c>
      <c r="G46" s="6" t="s">
        <v>72</v>
      </c>
      <c r="H46" s="6"/>
      <c r="I46" s="4"/>
      <c r="J46" s="4"/>
      <c r="K46" s="4"/>
    </row>
    <row r="47" spans="1:11" s="5" customFormat="1" ht="15">
      <c r="A47" s="5" t="s">
        <v>29</v>
      </c>
      <c r="B47" s="16" t="s">
        <v>53</v>
      </c>
      <c r="C47" s="16"/>
      <c r="D47" s="7"/>
      <c r="E47" s="4"/>
      <c r="F47" s="4">
        <f aca="true" t="shared" si="5" ref="F47:F49">SUM(B47:E47)</f>
        <v>0</v>
      </c>
      <c r="G47" s="6"/>
      <c r="H47" s="6"/>
      <c r="I47" s="4"/>
      <c r="J47" s="4"/>
      <c r="K47" s="4"/>
    </row>
    <row r="48" spans="1:11" s="5" customFormat="1" ht="15">
      <c r="A48" s="5" t="s">
        <v>30</v>
      </c>
      <c r="B48" s="16" t="s">
        <v>53</v>
      </c>
      <c r="C48" s="16"/>
      <c r="D48" s="7"/>
      <c r="E48" s="4"/>
      <c r="F48" s="4">
        <f t="shared" si="5"/>
        <v>0</v>
      </c>
      <c r="G48" s="6"/>
      <c r="H48" s="6"/>
      <c r="I48" s="4"/>
      <c r="J48" s="4"/>
      <c r="K48" s="4"/>
    </row>
    <row r="49" spans="1:11" s="5" customFormat="1" ht="15">
      <c r="A49" s="5" t="s">
        <v>31</v>
      </c>
      <c r="B49" s="16" t="s">
        <v>53</v>
      </c>
      <c r="C49" s="16"/>
      <c r="D49" s="8"/>
      <c r="E49" s="4"/>
      <c r="F49" s="4">
        <f t="shared" si="5"/>
        <v>0</v>
      </c>
      <c r="G49" s="6"/>
      <c r="H49" s="6"/>
      <c r="I49" s="4"/>
      <c r="J49" s="4"/>
      <c r="K49" s="4"/>
    </row>
    <row r="55" spans="2:11" s="5" customFormat="1" ht="1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s="5" customFormat="1" ht="1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s="5" customFormat="1" ht="1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s="5" customFormat="1" ht="1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s="5" customFormat="1" ht="1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s="5" customFormat="1" ht="1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s="5" customFormat="1" ht="1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s="5" customFormat="1" ht="1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s="5" customFormat="1" ht="1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s="5" customFormat="1" ht="1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s="5" customFormat="1" ht="1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s="5" customFormat="1" ht="1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s="5" customFormat="1" ht="1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s="5" customFormat="1" ht="1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s="5" customFormat="1" ht="15">
      <c r="B69" s="4"/>
      <c r="C69" s="4"/>
      <c r="D69" s="4"/>
      <c r="E69" s="4"/>
      <c r="F69" s="4"/>
      <c r="G69" s="4"/>
      <c r="H69" s="4"/>
      <c r="I69" s="4"/>
      <c r="J69" s="4"/>
      <c r="K69" s="4"/>
    </row>
  </sheetData>
  <mergeCells count="3">
    <mergeCell ref="B47:C47"/>
    <mergeCell ref="B48:C48"/>
    <mergeCell ref="B49:C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Beames</dc:creator>
  <cp:keywords/>
  <dc:description/>
  <cp:lastModifiedBy>MSSA Administrator</cp:lastModifiedBy>
  <cp:lastPrinted>2015-03-17T07:13:23Z</cp:lastPrinted>
  <dcterms:created xsi:type="dcterms:W3CDTF">2013-10-21T08:25:25Z</dcterms:created>
  <dcterms:modified xsi:type="dcterms:W3CDTF">2018-03-20T00:16:38Z</dcterms:modified>
  <cp:category/>
  <cp:version/>
  <cp:contentType/>
  <cp:contentStatus/>
</cp:coreProperties>
</file>